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ropbox\Anderson - Personal\Financial\"/>
    </mc:Choice>
  </mc:AlternateContent>
  <bookViews>
    <workbookView xWindow="0" yWindow="0" windowWidth="20490" windowHeight="7755" tabRatio="717"/>
  </bookViews>
  <sheets>
    <sheet name="Summary" sheetId="1" r:id="rId1"/>
    <sheet name="Monthly Budget" sheetId="4" state="hidden" r:id="rId2"/>
  </sheets>
  <calcPr calcId="152511"/>
</workbook>
</file>

<file path=xl/calcChain.xml><?xml version="1.0" encoding="utf-8"?>
<calcChain xmlns="http://schemas.openxmlformats.org/spreadsheetml/2006/main">
  <c r="C55" i="1" l="1"/>
  <c r="E38" i="1"/>
  <c r="F35" i="1"/>
  <c r="G35" i="1"/>
  <c r="F36" i="1"/>
  <c r="G36" i="1"/>
  <c r="G13" i="1"/>
  <c r="F13" i="1"/>
  <c r="J12" i="1" l="1"/>
  <c r="J18" i="1"/>
  <c r="J19" i="1"/>
  <c r="J20" i="1"/>
  <c r="J21" i="1"/>
  <c r="J22" i="1"/>
  <c r="J23" i="1"/>
  <c r="J24" i="1"/>
  <c r="J33" i="1"/>
  <c r="J34" i="1"/>
  <c r="J36" i="1"/>
  <c r="J37" i="1"/>
  <c r="J45" i="1"/>
  <c r="J50" i="1"/>
  <c r="J11" i="1"/>
  <c r="F18" i="1"/>
  <c r="F19" i="1"/>
  <c r="F20" i="1"/>
  <c r="F33" i="1"/>
  <c r="F34" i="1"/>
  <c r="F45" i="1"/>
  <c r="F50" i="1"/>
  <c r="F11" i="1"/>
  <c r="G11" i="1"/>
  <c r="K25" i="1" l="1"/>
  <c r="K29" i="1"/>
  <c r="G25" i="1"/>
  <c r="G29" i="1"/>
  <c r="C51" i="1" l="1"/>
  <c r="C46" i="1"/>
  <c r="C38" i="1"/>
  <c r="C30" i="1"/>
  <c r="C15" i="1" l="1"/>
  <c r="F12" i="1"/>
  <c r="C53" i="1"/>
  <c r="C40" i="1"/>
  <c r="C56" i="1" l="1"/>
  <c r="K11" i="1" l="1"/>
  <c r="D13" i="4"/>
  <c r="I30" i="1"/>
  <c r="K54" i="1"/>
  <c r="K52" i="1"/>
  <c r="I51" i="1"/>
  <c r="K50" i="1"/>
  <c r="K49" i="1"/>
  <c r="K48" i="1"/>
  <c r="K47" i="1"/>
  <c r="I46" i="1"/>
  <c r="K45" i="1"/>
  <c r="K44" i="1"/>
  <c r="K43" i="1"/>
  <c r="K42" i="1"/>
  <c r="K41" i="1"/>
  <c r="K39" i="1"/>
  <c r="I38" i="1"/>
  <c r="K38" i="1" s="1"/>
  <c r="K37" i="1"/>
  <c r="K36" i="1"/>
  <c r="K34" i="1"/>
  <c r="K33" i="1"/>
  <c r="K32" i="1"/>
  <c r="K31" i="1"/>
  <c r="K24" i="1"/>
  <c r="K23" i="1"/>
  <c r="K22" i="1"/>
  <c r="K21" i="1"/>
  <c r="K20" i="1"/>
  <c r="K19" i="1"/>
  <c r="K18" i="1"/>
  <c r="K17" i="1"/>
  <c r="K16" i="1"/>
  <c r="I15" i="1"/>
  <c r="K14" i="1"/>
  <c r="K12" i="1"/>
  <c r="D55" i="4"/>
  <c r="B55" i="4"/>
  <c r="E53" i="4"/>
  <c r="E52" i="4"/>
  <c r="E51" i="4"/>
  <c r="E50" i="4"/>
  <c r="E48" i="4"/>
  <c r="E47" i="4"/>
  <c r="E46" i="4"/>
  <c r="E45" i="4"/>
  <c r="E44" i="4"/>
  <c r="E43" i="4"/>
  <c r="K42" i="4"/>
  <c r="J42" i="4"/>
  <c r="I42" i="4"/>
  <c r="E42" i="4"/>
  <c r="K41" i="4"/>
  <c r="J41" i="4"/>
  <c r="I41" i="4"/>
  <c r="E41" i="4"/>
  <c r="K40" i="4"/>
  <c r="I40" i="4"/>
  <c r="G40" i="4"/>
  <c r="E40" i="4"/>
  <c r="K39" i="4"/>
  <c r="I39" i="4"/>
  <c r="E39" i="4"/>
  <c r="K38" i="4"/>
  <c r="I38" i="4"/>
  <c r="E38" i="4"/>
  <c r="K37" i="4"/>
  <c r="I37" i="4"/>
  <c r="G37" i="4"/>
  <c r="K36" i="4"/>
  <c r="I36" i="4"/>
  <c r="K35" i="4"/>
  <c r="I35" i="4"/>
  <c r="K34" i="4"/>
  <c r="I34" i="4"/>
  <c r="K33" i="4"/>
  <c r="I33" i="4"/>
  <c r="D33" i="4"/>
  <c r="K32" i="4"/>
  <c r="I32" i="4"/>
  <c r="G32" i="4"/>
  <c r="K31" i="4"/>
  <c r="I31" i="4"/>
  <c r="K30" i="4"/>
  <c r="I30" i="4"/>
  <c r="G30" i="4"/>
  <c r="K29" i="4"/>
  <c r="I29" i="4"/>
  <c r="G29" i="4"/>
  <c r="D29" i="4"/>
  <c r="K28" i="4"/>
  <c r="I28" i="4"/>
  <c r="D28" i="4"/>
  <c r="K27" i="4"/>
  <c r="I27" i="4"/>
  <c r="G27" i="4"/>
  <c r="D27" i="4"/>
  <c r="K26" i="4"/>
  <c r="I26" i="4"/>
  <c r="G26" i="4"/>
  <c r="D26" i="4"/>
  <c r="K25" i="4"/>
  <c r="I25" i="4"/>
  <c r="D25" i="4"/>
  <c r="K24" i="4"/>
  <c r="I24" i="4"/>
  <c r="K23" i="4"/>
  <c r="I23" i="4"/>
  <c r="K22" i="4"/>
  <c r="I22" i="4"/>
  <c r="G22" i="4"/>
  <c r="H42" i="4" s="1"/>
  <c r="G5" i="4" s="1"/>
  <c r="D22" i="4"/>
  <c r="K21" i="4"/>
  <c r="I21" i="4"/>
  <c r="D21" i="4"/>
  <c r="K20" i="4"/>
  <c r="I20" i="4"/>
  <c r="D20" i="4"/>
  <c r="K19" i="4"/>
  <c r="I19" i="4"/>
  <c r="D19" i="4"/>
  <c r="K18" i="4"/>
  <c r="I18" i="4"/>
  <c r="D18" i="4"/>
  <c r="D30" i="4" s="1"/>
  <c r="D32" i="4" s="1"/>
  <c r="D34" i="4" s="1"/>
  <c r="K17" i="4"/>
  <c r="I17" i="4"/>
  <c r="K16" i="4"/>
  <c r="I16" i="4"/>
  <c r="N15" i="4"/>
  <c r="N16" i="4" s="1"/>
  <c r="G14" i="4" s="1"/>
  <c r="H17" i="4" s="1"/>
  <c r="G4" i="4" s="1"/>
  <c r="G6" i="4" s="1"/>
  <c r="K15" i="4"/>
  <c r="I15" i="4"/>
  <c r="G15" i="4"/>
  <c r="D15" i="4"/>
  <c r="K14" i="4"/>
  <c r="I14" i="4"/>
  <c r="J5" i="4"/>
  <c r="J4" i="4"/>
  <c r="I1" i="4"/>
  <c r="G54" i="1"/>
  <c r="G52" i="1"/>
  <c r="E51" i="1"/>
  <c r="G50" i="1"/>
  <c r="G49" i="1"/>
  <c r="G48" i="1"/>
  <c r="G47" i="1"/>
  <c r="E46" i="1"/>
  <c r="F46" i="1" s="1"/>
  <c r="G45" i="1"/>
  <c r="G44" i="1"/>
  <c r="G43" i="1"/>
  <c r="G42" i="1"/>
  <c r="G41" i="1"/>
  <c r="G39" i="1"/>
  <c r="F38" i="1"/>
  <c r="E30" i="1"/>
  <c r="E15" i="1"/>
  <c r="F15" i="1" s="1"/>
  <c r="G37" i="1"/>
  <c r="G34" i="1"/>
  <c r="G33" i="1"/>
  <c r="G32" i="1"/>
  <c r="G31" i="1"/>
  <c r="G24" i="1"/>
  <c r="G23" i="1"/>
  <c r="G22" i="1"/>
  <c r="G21" i="1"/>
  <c r="G20" i="1"/>
  <c r="G19" i="1"/>
  <c r="G18" i="1"/>
  <c r="G17" i="1"/>
  <c r="G16" i="1"/>
  <c r="G14" i="1"/>
  <c r="G12" i="1"/>
  <c r="G15" i="1"/>
  <c r="J6" i="4"/>
  <c r="G38" i="1"/>
  <c r="G46" i="1" l="1"/>
  <c r="K46" i="1"/>
  <c r="J46" i="1"/>
  <c r="G51" i="1"/>
  <c r="F51" i="1"/>
  <c r="J38" i="1"/>
  <c r="K51" i="1"/>
  <c r="J51" i="1"/>
  <c r="K30" i="1"/>
  <c r="K15" i="1"/>
  <c r="J15" i="1"/>
  <c r="G30" i="1"/>
  <c r="F30" i="1"/>
  <c r="J30" i="1"/>
  <c r="E53" i="1"/>
  <c r="F53" i="1" s="1"/>
  <c r="I53" i="1"/>
  <c r="I40" i="1"/>
  <c r="E40" i="1"/>
  <c r="J53" i="1" l="1"/>
  <c r="I55" i="1"/>
  <c r="I56" i="1" s="1"/>
  <c r="G40" i="1"/>
  <c r="F40" i="1"/>
  <c r="K40" i="1"/>
  <c r="J40" i="1"/>
  <c r="E55" i="1"/>
  <c r="K53" i="1"/>
  <c r="G53" i="1"/>
  <c r="J55" i="1" l="1"/>
  <c r="F55" i="1"/>
  <c r="E56" i="1"/>
  <c r="F56" i="1" s="1"/>
  <c r="J56" i="1"/>
  <c r="G55" i="1"/>
  <c r="K55" i="1"/>
  <c r="K56" i="1" l="1"/>
  <c r="G56" i="1"/>
</calcChain>
</file>

<file path=xl/comments1.xml><?xml version="1.0" encoding="utf-8"?>
<comments xmlns="http://schemas.openxmlformats.org/spreadsheetml/2006/main">
  <authors>
    <author>John Anderson</author>
  </authors>
  <commentList>
    <comment ref="A56" authorId="0" shapeId="0">
      <text>
        <r>
          <rPr>
            <b/>
            <sz val="9"/>
            <color indexed="81"/>
            <rFont val="Tahoma"/>
            <family val="2"/>
          </rPr>
          <t>John Anderson:</t>
        </r>
        <r>
          <rPr>
            <sz val="9"/>
            <color indexed="81"/>
            <rFont val="Tahoma"/>
            <family val="2"/>
          </rPr>
          <t xml:space="preserve">
This row is to remove market price changes from % change
</t>
        </r>
      </text>
    </comment>
  </commentList>
</comments>
</file>

<file path=xl/sharedStrings.xml><?xml version="1.0" encoding="utf-8"?>
<sst xmlns="http://schemas.openxmlformats.org/spreadsheetml/2006/main" count="125" uniqueCount="95">
  <si>
    <t>Financial Summary - Anderson Family</t>
  </si>
  <si>
    <t>Date:</t>
  </si>
  <si>
    <t>Amount</t>
  </si>
  <si>
    <t>YTD % Change</t>
  </si>
  <si>
    <t>Assets</t>
  </si>
  <si>
    <t>Cash</t>
  </si>
  <si>
    <t>Cash on Hand</t>
  </si>
  <si>
    <t>Total Cash</t>
  </si>
  <si>
    <t>Investments:</t>
  </si>
  <si>
    <t>Total Investments</t>
  </si>
  <si>
    <t>Personal Property:</t>
  </si>
  <si>
    <t>House</t>
  </si>
  <si>
    <t>Home Furnishings</t>
  </si>
  <si>
    <t>Appliances &amp; Furniture</t>
  </si>
  <si>
    <t>Total Property</t>
  </si>
  <si>
    <t>Total Assets</t>
  </si>
  <si>
    <t>Liabilities</t>
  </si>
  <si>
    <t>Credit Cards</t>
  </si>
  <si>
    <t>Total Credit Cards</t>
  </si>
  <si>
    <t>Loans</t>
  </si>
  <si>
    <t>Total Loans</t>
  </si>
  <si>
    <t>Total Liabilities</t>
  </si>
  <si>
    <t>Total Net Worth</t>
  </si>
  <si>
    <t>Ex: Investments</t>
  </si>
  <si>
    <t>Average</t>
  </si>
  <si>
    <t>Monthly Budget Summary</t>
  </si>
  <si>
    <t>Year: 2013</t>
  </si>
  <si>
    <t>Summary</t>
  </si>
  <si>
    <t>Income</t>
  </si>
  <si>
    <t>Expenses</t>
  </si>
  <si>
    <t>Net Income</t>
  </si>
  <si>
    <t>ACTUAL</t>
  </si>
  <si>
    <t>BUDGET</t>
  </si>
  <si>
    <t>Diff.</t>
  </si>
  <si>
    <t>Bare bones</t>
  </si>
  <si>
    <t>Total Income</t>
  </si>
  <si>
    <t>Salary</t>
  </si>
  <si>
    <t>Amelia - Salary</t>
  </si>
  <si>
    <t>After taxes &amp; retirement</t>
  </si>
  <si>
    <t>Per pay period</t>
  </si>
  <si>
    <t>TSP / 401(k)</t>
  </si>
  <si>
    <t>John - CPA Work</t>
  </si>
  <si>
    <t>Annual after taxes &amp; retirement</t>
  </si>
  <si>
    <t>Airbnb</t>
  </si>
  <si>
    <t>Monthly payroll deposits</t>
  </si>
  <si>
    <t>Taxes + Benefits (from paystub X 2)</t>
  </si>
  <si>
    <t>Retirement</t>
  </si>
  <si>
    <t>Social Security</t>
  </si>
  <si>
    <t>Category</t>
  </si>
  <si>
    <t>Federal Tax</t>
  </si>
  <si>
    <t>Alcohol &amp; Bars</t>
  </si>
  <si>
    <t>State Tax</t>
  </si>
  <si>
    <t>Automobile</t>
  </si>
  <si>
    <t>Health Insurance</t>
  </si>
  <si>
    <t>Charity</t>
  </si>
  <si>
    <t>Childcare</t>
  </si>
  <si>
    <t>Cleaning</t>
  </si>
  <si>
    <t>Dental</t>
  </si>
  <si>
    <t>Clothing</t>
  </si>
  <si>
    <t>Vision</t>
  </si>
  <si>
    <t>Entertainment</t>
  </si>
  <si>
    <t>Union Dues</t>
  </si>
  <si>
    <t>Gas &amp; Fuel</t>
  </si>
  <si>
    <t>FSA</t>
  </si>
  <si>
    <t>Groceries</t>
  </si>
  <si>
    <t>Medicare</t>
  </si>
  <si>
    <t>Healthcare</t>
  </si>
  <si>
    <t>Total Paycheck Deductions</t>
  </si>
  <si>
    <t>Home Improvements</t>
  </si>
  <si>
    <t>Internet</t>
  </si>
  <si>
    <t>Net Paycheck Remaining</t>
  </si>
  <si>
    <t>Insurance - Property</t>
  </si>
  <si>
    <t>Mortgage</t>
  </si>
  <si>
    <t>Balance</t>
  </si>
  <si>
    <t>Retirement - Roth</t>
  </si>
  <si>
    <t>Phone</t>
  </si>
  <si>
    <t>Property Taxes</t>
  </si>
  <si>
    <t>Restaurants &amp; Coffee</t>
  </si>
  <si>
    <t>Travel</t>
  </si>
  <si>
    <t>Utilities</t>
  </si>
  <si>
    <t>Total Expenses</t>
  </si>
  <si>
    <t>Household</t>
  </si>
  <si>
    <t>Rent</t>
  </si>
  <si>
    <t>MTD % Change</t>
  </si>
  <si>
    <t>A simple tool to track your financial accounts</t>
  </si>
  <si>
    <t>Year:</t>
  </si>
  <si>
    <t>Checking Account - Chase</t>
  </si>
  <si>
    <t>Savings Account - Wells Fargo</t>
  </si>
  <si>
    <t>Fidelity Roth IRA</t>
  </si>
  <si>
    <t>Stocks - eTrade</t>
  </si>
  <si>
    <t>Vehicle</t>
  </si>
  <si>
    <t>Chase Credit Card</t>
  </si>
  <si>
    <t>Mortgage - Credit Union</t>
  </si>
  <si>
    <t>Vanguard - 401(k)</t>
  </si>
  <si>
    <t>Instructions: Input Cells Are Yellow, Add columns for additional months, add rows for additional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</si>
</sst>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36" x14ac:knownFonts="1">
    <font>
      <sz val="10"/>
      <color rgb="FF000000"/>
      <name val="Arial"/>
    </font>
    <font>
      <sz val="10"/>
      <color rgb="FF333333"/>
      <name val="Tahoma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Tahoma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Tahoma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Tahoma"/>
      <family val="2"/>
    </font>
    <font>
      <b/>
      <sz val="10"/>
      <color rgb="FF000000"/>
      <name val="Arial"/>
      <family val="2"/>
    </font>
    <font>
      <sz val="10"/>
      <color rgb="FF333333"/>
      <name val="Tahoma"/>
      <family val="2"/>
    </font>
    <font>
      <b/>
      <sz val="10"/>
      <color rgb="FF000000"/>
      <name val="Arial"/>
      <family val="2"/>
    </font>
    <font>
      <b/>
      <sz val="10"/>
      <color rgb="FF333333"/>
      <name val="Tahoma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69">
    <xf numFmtId="0" fontId="0" fillId="0" borderId="0" xfId="0" applyAlignment="1">
      <alignment wrapText="1"/>
    </xf>
    <xf numFmtId="3" fontId="0" fillId="2" borderId="1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3" borderId="0" xfId="0" applyFont="1" applyFill="1" applyAlignment="1">
      <alignment horizontal="right" wrapText="1"/>
    </xf>
    <xf numFmtId="3" fontId="0" fillId="4" borderId="0" xfId="0" applyNumberFormat="1" applyFill="1" applyAlignment="1">
      <alignment wrapText="1"/>
    </xf>
    <xf numFmtId="3" fontId="3" fillId="0" borderId="3" xfId="0" applyNumberFormat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5" fillId="0" borderId="4" xfId="0" applyNumberFormat="1" applyFont="1" applyBorder="1" applyAlignment="1">
      <alignment wrapText="1"/>
    </xf>
    <xf numFmtId="10" fontId="0" fillId="0" borderId="0" xfId="0" applyNumberFormat="1" applyAlignment="1">
      <alignment wrapText="1"/>
    </xf>
    <xf numFmtId="0" fontId="0" fillId="5" borderId="5" xfId="0" applyFill="1" applyBorder="1" applyAlignment="1">
      <alignment wrapText="1"/>
    </xf>
    <xf numFmtId="4" fontId="0" fillId="0" borderId="0" xfId="0" applyNumberFormat="1" applyAlignment="1">
      <alignment wrapText="1"/>
    </xf>
    <xf numFmtId="0" fontId="6" fillId="0" borderId="0" xfId="0" applyFont="1" applyAlignment="1">
      <alignment horizontal="left" wrapText="1"/>
    </xf>
    <xf numFmtId="3" fontId="0" fillId="6" borderId="6" xfId="0" applyNumberFormat="1" applyFill="1" applyBorder="1" applyAlignment="1">
      <alignment wrapText="1"/>
    </xf>
    <xf numFmtId="164" fontId="7" fillId="7" borderId="0" xfId="0" applyNumberFormat="1" applyFont="1" applyFill="1" applyAlignment="1">
      <alignment horizontal="center" wrapText="1"/>
    </xf>
    <xf numFmtId="3" fontId="8" fillId="0" borderId="7" xfId="0" applyNumberFormat="1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8" borderId="0" xfId="0" applyFill="1" applyAlignment="1">
      <alignment wrapText="1"/>
    </xf>
    <xf numFmtId="0" fontId="11" fillId="0" borderId="8" xfId="0" applyFont="1" applyBorder="1" applyAlignment="1">
      <alignment horizontal="right" wrapText="1"/>
    </xf>
    <xf numFmtId="0" fontId="12" fillId="9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3" fontId="14" fillId="0" borderId="9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15" fillId="0" borderId="0" xfId="0" applyFont="1" applyAlignment="1">
      <alignment wrapText="1"/>
    </xf>
    <xf numFmtId="3" fontId="16" fillId="0" borderId="11" xfId="0" applyNumberFormat="1" applyFont="1" applyBorder="1" applyAlignment="1">
      <alignment wrapText="1"/>
    </xf>
    <xf numFmtId="3" fontId="17" fillId="0" borderId="12" xfId="0" applyNumberFormat="1" applyFont="1" applyBorder="1" applyAlignment="1">
      <alignment horizontal="center" wrapText="1"/>
    </xf>
    <xf numFmtId="0" fontId="18" fillId="10" borderId="0" xfId="0" applyFont="1" applyFill="1" applyAlignment="1">
      <alignment horizontal="right" wrapText="1"/>
    </xf>
    <xf numFmtId="0" fontId="19" fillId="11" borderId="0" xfId="0" applyFont="1" applyFill="1" applyAlignment="1">
      <alignment horizontal="center" wrapText="1"/>
    </xf>
    <xf numFmtId="0" fontId="0" fillId="0" borderId="13" xfId="0" applyBorder="1" applyAlignment="1">
      <alignment wrapText="1"/>
    </xf>
    <xf numFmtId="0" fontId="20" fillId="0" borderId="0" xfId="0" applyFont="1" applyAlignment="1">
      <alignment horizontal="center" wrapText="1"/>
    </xf>
    <xf numFmtId="3" fontId="0" fillId="0" borderId="14" xfId="0" applyNumberFormat="1" applyBorder="1" applyAlignment="1">
      <alignment wrapText="1"/>
    </xf>
    <xf numFmtId="0" fontId="0" fillId="0" borderId="0" xfId="0" applyAlignment="1">
      <alignment horizontal="right" wrapText="1"/>
    </xf>
    <xf numFmtId="3" fontId="0" fillId="0" borderId="15" xfId="0" applyNumberFormat="1" applyBorder="1" applyAlignment="1">
      <alignment wrapText="1"/>
    </xf>
    <xf numFmtId="164" fontId="21" fillId="0" borderId="0" xfId="0" applyNumberFormat="1" applyFont="1" applyAlignment="1">
      <alignment horizontal="center" wrapText="1"/>
    </xf>
    <xf numFmtId="0" fontId="22" fillId="0" borderId="16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3" fontId="24" fillId="0" borderId="18" xfId="0" applyNumberFormat="1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7" fillId="12" borderId="0" xfId="0" applyFont="1" applyFill="1" applyAlignment="1">
      <alignment wrapText="1"/>
    </xf>
    <xf numFmtId="3" fontId="0" fillId="0" borderId="0" xfId="0" applyNumberFormat="1" applyAlignment="1">
      <alignment wrapText="1"/>
    </xf>
    <xf numFmtId="3" fontId="0" fillId="0" borderId="21" xfId="0" applyNumberFormat="1" applyBorder="1" applyAlignment="1">
      <alignment wrapText="1"/>
    </xf>
    <xf numFmtId="3" fontId="2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9" fillId="13" borderId="0" xfId="0" applyFont="1" applyFill="1" applyAlignment="1">
      <alignment horizontal="right" wrapText="1"/>
    </xf>
    <xf numFmtId="164" fontId="31" fillId="0" borderId="0" xfId="0" applyNumberFormat="1" applyFont="1" applyAlignment="1">
      <alignment wrapText="1"/>
    </xf>
    <xf numFmtId="0" fontId="11" fillId="0" borderId="20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3" fontId="0" fillId="4" borderId="2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12" borderId="0" xfId="0" applyFont="1" applyFill="1" applyAlignment="1">
      <alignment wrapText="1"/>
    </xf>
    <xf numFmtId="0" fontId="2" fillId="0" borderId="8" xfId="0" applyFont="1" applyBorder="1" applyAlignment="1">
      <alignment horizontal="right" wrapText="1"/>
    </xf>
    <xf numFmtId="10" fontId="0" fillId="0" borderId="22" xfId="0" applyNumberFormat="1" applyBorder="1" applyAlignment="1">
      <alignment wrapText="1"/>
    </xf>
    <xf numFmtId="165" fontId="0" fillId="0" borderId="0" xfId="1" applyNumberFormat="1" applyFont="1" applyAlignment="1">
      <alignment wrapText="1"/>
    </xf>
    <xf numFmtId="8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9" fillId="0" borderId="19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0" fillId="0" borderId="0" xfId="0" applyNumberFormat="1" applyFont="1" applyAlignment="1">
      <alignment horizontal="right" wrapText="1"/>
    </xf>
    <xf numFmtId="0" fontId="2" fillId="0" borderId="0" xfId="0" applyFont="1" applyFill="1" applyAlignment="1"/>
    <xf numFmtId="0" fontId="0" fillId="0" borderId="0" xfId="0" applyFill="1" applyAlignment="1">
      <alignment wrapText="1"/>
    </xf>
    <xf numFmtId="0" fontId="32" fillId="0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pane xSplit="2" ySplit="8" topLeftCell="C46" activePane="bottomRight" state="frozen"/>
      <selection pane="topRight" activeCell="C1" sqref="C1"/>
      <selection pane="bottomLeft" activeCell="A6" sqref="A6"/>
      <selection pane="bottomRight" activeCell="C56" sqref="C56"/>
    </sheetView>
  </sheetViews>
  <sheetFormatPr defaultColWidth="17.140625" defaultRowHeight="12.75" customHeight="1" x14ac:dyDescent="0.2"/>
  <cols>
    <col min="1" max="1" width="19.7109375" customWidth="1"/>
    <col min="2" max="2" width="30" customWidth="1"/>
    <col min="6" max="6" width="20" style="50" customWidth="1"/>
    <col min="7" max="7" width="20" customWidth="1"/>
    <col min="8" max="9" width="17.140625" style="43"/>
    <col min="10" max="10" width="20" style="50" customWidth="1"/>
    <col min="11" max="11" width="17.140625" style="43"/>
    <col min="12" max="12" width="17.140625" style="59"/>
  </cols>
  <sheetData>
    <row r="1" spans="1:12" ht="12.75" customHeight="1" x14ac:dyDescent="0.2">
      <c r="A1" s="62" t="s">
        <v>0</v>
      </c>
      <c r="B1" s="51"/>
      <c r="C1" s="22"/>
    </row>
    <row r="2" spans="1:12" ht="12.75" customHeight="1" x14ac:dyDescent="0.2">
      <c r="A2" s="63" t="s">
        <v>84</v>
      </c>
    </row>
    <row r="3" spans="1:12" s="61" customFormat="1" ht="12.75" customHeight="1" x14ac:dyDescent="0.2">
      <c r="A3" s="63" t="s">
        <v>85</v>
      </c>
      <c r="B3" s="64">
        <v>2015</v>
      </c>
    </row>
    <row r="5" spans="1:12" s="61" customFormat="1" ht="12.75" customHeight="1" x14ac:dyDescent="0.2">
      <c r="A5" s="66" t="s">
        <v>94</v>
      </c>
      <c r="B5" s="67"/>
    </row>
    <row r="6" spans="1:12" s="61" customFormat="1" ht="12.75" customHeight="1" x14ac:dyDescent="0.2">
      <c r="A6" s="68"/>
      <c r="B6" s="67"/>
    </row>
    <row r="7" spans="1:12" ht="12.75" customHeight="1" x14ac:dyDescent="0.2">
      <c r="B7" s="65" t="s">
        <v>1</v>
      </c>
      <c r="C7" s="33">
        <v>42005</v>
      </c>
      <c r="E7" s="13">
        <v>42036</v>
      </c>
      <c r="F7" s="27"/>
      <c r="G7" s="27"/>
      <c r="H7" s="27"/>
      <c r="I7" s="13">
        <v>42064</v>
      </c>
      <c r="J7" s="27"/>
      <c r="K7" s="27"/>
      <c r="L7" s="27"/>
    </row>
    <row r="8" spans="1:12" ht="12.75" customHeight="1" x14ac:dyDescent="0.2">
      <c r="C8" s="18" t="s">
        <v>2</v>
      </c>
      <c r="E8" s="18" t="s">
        <v>2</v>
      </c>
      <c r="F8" s="54" t="s">
        <v>83</v>
      </c>
      <c r="G8" s="18" t="s">
        <v>3</v>
      </c>
      <c r="H8" s="46"/>
      <c r="I8" s="18" t="s">
        <v>2</v>
      </c>
      <c r="J8" s="54" t="s">
        <v>83</v>
      </c>
      <c r="K8" s="18" t="s">
        <v>3</v>
      </c>
      <c r="L8" s="46"/>
    </row>
    <row r="9" spans="1:12" ht="12.75" customHeight="1" x14ac:dyDescent="0.2">
      <c r="A9" s="11" t="s">
        <v>4</v>
      </c>
      <c r="C9" s="2"/>
      <c r="E9" s="2"/>
      <c r="F9" s="2"/>
      <c r="G9" s="2"/>
      <c r="H9" s="47"/>
      <c r="I9" s="2"/>
      <c r="J9" s="2"/>
      <c r="K9" s="2"/>
      <c r="L9" s="47"/>
    </row>
    <row r="10" spans="1:12" ht="12.75" customHeight="1" x14ac:dyDescent="0.2">
      <c r="A10" s="6" t="s">
        <v>5</v>
      </c>
    </row>
    <row r="11" spans="1:12" ht="12.75" customHeight="1" x14ac:dyDescent="0.2">
      <c r="A11" s="31"/>
      <c r="B11" t="s">
        <v>6</v>
      </c>
      <c r="C11" s="4">
        <v>350</v>
      </c>
      <c r="E11" s="4">
        <v>450</v>
      </c>
      <c r="F11" s="8">
        <f>(E11-C11)/C11</f>
        <v>0.2857142857142857</v>
      </c>
      <c r="G11" s="8">
        <f t="shared" ref="G11:G56" si="0">IF(($C11=0),"",((E11-$C11)/$C11))</f>
        <v>0.2857142857142857</v>
      </c>
      <c r="H11" s="8"/>
      <c r="I11" s="4"/>
      <c r="J11" s="8">
        <f>(I11-E11)/E11</f>
        <v>-1</v>
      </c>
      <c r="K11" s="8">
        <f t="shared" ref="K11:K56" si="1">IF(($C11=0),"",((I11-$C11)/$C11))</f>
        <v>-1</v>
      </c>
      <c r="L11" s="8"/>
    </row>
    <row r="12" spans="1:12" ht="12.75" customHeight="1" x14ac:dyDescent="0.2">
      <c r="A12" s="31"/>
      <c r="B12" s="53" t="s">
        <v>86</v>
      </c>
      <c r="C12" s="4">
        <v>7000</v>
      </c>
      <c r="E12" s="4">
        <v>6000</v>
      </c>
      <c r="F12" s="8">
        <f t="shared" ref="F12:F56" si="2">(E12-C12)/C12</f>
        <v>-0.14285714285714285</v>
      </c>
      <c r="G12" s="8">
        <f t="shared" si="0"/>
        <v>-0.14285714285714285</v>
      </c>
      <c r="H12" s="8"/>
      <c r="I12" s="4"/>
      <c r="J12" s="8">
        <f t="shared" ref="J12:J56" si="3">(I12-E12)/E12</f>
        <v>-1</v>
      </c>
      <c r="K12" s="8">
        <f t="shared" si="1"/>
        <v>-1</v>
      </c>
      <c r="L12" s="8"/>
    </row>
    <row r="13" spans="1:12" s="59" customFormat="1" ht="12.75" customHeight="1" x14ac:dyDescent="0.2">
      <c r="A13" s="31"/>
      <c r="B13" s="53" t="s">
        <v>87</v>
      </c>
      <c r="C13" s="4">
        <v>4500</v>
      </c>
      <c r="E13" s="4">
        <v>4600</v>
      </c>
      <c r="F13" s="8">
        <f t="shared" ref="F13" si="4">(E13-C13)/C13</f>
        <v>2.2222222222222223E-2</v>
      </c>
      <c r="G13" s="8">
        <f t="shared" ref="G13" si="5">IF(($C13=0),"",((E13-$C13)/$C13))</f>
        <v>2.2222222222222223E-2</v>
      </c>
      <c r="H13" s="8"/>
      <c r="I13" s="4"/>
      <c r="J13" s="8"/>
      <c r="K13" s="8"/>
      <c r="L13" s="8"/>
    </row>
    <row r="14" spans="1:12" ht="12.75" customHeight="1" x14ac:dyDescent="0.2">
      <c r="A14" s="31"/>
      <c r="B14" s="39"/>
      <c r="C14" s="48"/>
      <c r="E14" s="4"/>
      <c r="F14" s="55"/>
      <c r="G14" s="55" t="str">
        <f t="shared" si="0"/>
        <v/>
      </c>
      <c r="H14" s="8"/>
      <c r="I14" s="4"/>
      <c r="J14" s="55"/>
      <c r="K14" s="8" t="str">
        <f t="shared" si="1"/>
        <v/>
      </c>
      <c r="L14" s="8"/>
    </row>
    <row r="15" spans="1:12" ht="12.75" customHeight="1" x14ac:dyDescent="0.2">
      <c r="A15" s="6" t="s">
        <v>7</v>
      </c>
      <c r="C15" s="42">
        <f>SUM(C11:C14)</f>
        <v>11850</v>
      </c>
      <c r="E15" s="42">
        <f>SUM(E11:E14)</f>
        <v>11050</v>
      </c>
      <c r="F15" s="8">
        <f t="shared" si="2"/>
        <v>-6.7510548523206745E-2</v>
      </c>
      <c r="G15" s="8">
        <f t="shared" si="0"/>
        <v>-6.7510548523206745E-2</v>
      </c>
      <c r="H15" s="8"/>
      <c r="I15" s="42">
        <f>SUM(I11:I14)</f>
        <v>0</v>
      </c>
      <c r="J15" s="8">
        <f t="shared" si="3"/>
        <v>-1</v>
      </c>
      <c r="K15" s="8">
        <f t="shared" si="1"/>
        <v>-1</v>
      </c>
      <c r="L15" s="8"/>
    </row>
    <row r="16" spans="1:12" ht="12.75" customHeight="1" x14ac:dyDescent="0.2">
      <c r="A16" s="31"/>
      <c r="C16" s="40"/>
      <c r="E16" s="40"/>
      <c r="F16" s="8"/>
      <c r="G16" s="8" t="str">
        <f t="shared" si="0"/>
        <v/>
      </c>
      <c r="H16" s="8"/>
      <c r="I16" s="40"/>
      <c r="J16" s="8"/>
      <c r="K16" s="8" t="str">
        <f t="shared" si="1"/>
        <v/>
      </c>
      <c r="L16" s="8"/>
    </row>
    <row r="17" spans="1:12" ht="12.75" customHeight="1" x14ac:dyDescent="0.2">
      <c r="A17" s="26" t="s">
        <v>8</v>
      </c>
      <c r="C17" s="40"/>
      <c r="E17" s="40"/>
      <c r="F17" s="8"/>
      <c r="G17" s="8" t="str">
        <f t="shared" si="0"/>
        <v/>
      </c>
      <c r="H17" s="8"/>
      <c r="I17" s="40"/>
      <c r="J17" s="8"/>
      <c r="K17" s="8" t="str">
        <f t="shared" si="1"/>
        <v/>
      </c>
      <c r="L17" s="8"/>
    </row>
    <row r="18" spans="1:12" ht="12.75" customHeight="1" x14ac:dyDescent="0.2">
      <c r="A18" s="31"/>
      <c r="B18" s="53" t="s">
        <v>93</v>
      </c>
      <c r="C18" s="4">
        <v>50000</v>
      </c>
      <c r="E18" s="4">
        <v>51500</v>
      </c>
      <c r="F18" s="8">
        <f t="shared" si="2"/>
        <v>0.03</v>
      </c>
      <c r="G18" s="8">
        <f t="shared" si="0"/>
        <v>0.03</v>
      </c>
      <c r="H18" s="8"/>
      <c r="I18" s="4"/>
      <c r="J18" s="8">
        <f t="shared" si="3"/>
        <v>-1</v>
      </c>
      <c r="K18" s="8">
        <f t="shared" si="1"/>
        <v>-1</v>
      </c>
      <c r="L18" s="8"/>
    </row>
    <row r="19" spans="1:12" ht="12.75" customHeight="1" x14ac:dyDescent="0.2">
      <c r="A19" s="31"/>
      <c r="B19" s="53" t="s">
        <v>88</v>
      </c>
      <c r="C19" s="4">
        <v>21000</v>
      </c>
      <c r="E19" s="4">
        <v>20520</v>
      </c>
      <c r="F19" s="8">
        <f t="shared" si="2"/>
        <v>-2.2857142857142857E-2</v>
      </c>
      <c r="G19" s="8">
        <f t="shared" si="0"/>
        <v>-2.2857142857142857E-2</v>
      </c>
      <c r="H19" s="8"/>
      <c r="I19" s="4"/>
      <c r="J19" s="8">
        <f t="shared" si="3"/>
        <v>-1</v>
      </c>
      <c r="K19" s="8">
        <f t="shared" si="1"/>
        <v>-1</v>
      </c>
      <c r="L19" s="8"/>
    </row>
    <row r="20" spans="1:12" ht="12.75" customHeight="1" x14ac:dyDescent="0.2">
      <c r="A20" s="31"/>
      <c r="B20" s="53" t="s">
        <v>89</v>
      </c>
      <c r="C20" s="4">
        <v>15000</v>
      </c>
      <c r="E20" s="4">
        <v>14350</v>
      </c>
      <c r="F20" s="8">
        <f t="shared" si="2"/>
        <v>-4.3333333333333335E-2</v>
      </c>
      <c r="G20" s="8">
        <f t="shared" si="0"/>
        <v>-4.3333333333333335E-2</v>
      </c>
      <c r="H20" s="8"/>
      <c r="I20" s="4"/>
      <c r="J20" s="8">
        <f t="shared" si="3"/>
        <v>-1</v>
      </c>
      <c r="K20" s="8">
        <f t="shared" si="1"/>
        <v>-1</v>
      </c>
      <c r="L20" s="8"/>
    </row>
    <row r="21" spans="1:12" ht="12.75" customHeight="1" x14ac:dyDescent="0.2">
      <c r="A21" s="31"/>
      <c r="B21" s="39"/>
      <c r="C21" s="4"/>
      <c r="E21" s="4"/>
      <c r="F21" s="8"/>
      <c r="G21" s="8" t="str">
        <f t="shared" si="0"/>
        <v/>
      </c>
      <c r="H21" s="8"/>
      <c r="I21" s="4"/>
      <c r="J21" s="8" t="e">
        <f t="shared" si="3"/>
        <v>#DIV/0!</v>
      </c>
      <c r="K21" s="8" t="str">
        <f t="shared" si="1"/>
        <v/>
      </c>
      <c r="L21" s="8"/>
    </row>
    <row r="22" spans="1:12" ht="12.75" customHeight="1" x14ac:dyDescent="0.2">
      <c r="A22" s="31"/>
      <c r="B22" s="39"/>
      <c r="C22" s="4"/>
      <c r="E22" s="4"/>
      <c r="F22" s="8"/>
      <c r="G22" s="8" t="str">
        <f t="shared" si="0"/>
        <v/>
      </c>
      <c r="H22" s="8"/>
      <c r="I22" s="4"/>
      <c r="J22" s="8" t="e">
        <f t="shared" si="3"/>
        <v>#DIV/0!</v>
      </c>
      <c r="K22" s="8" t="str">
        <f t="shared" si="1"/>
        <v/>
      </c>
      <c r="L22" s="8"/>
    </row>
    <row r="23" spans="1:12" ht="12.75" customHeight="1" x14ac:dyDescent="0.2">
      <c r="A23" s="31"/>
      <c r="B23" s="39"/>
      <c r="C23" s="4"/>
      <c r="E23" s="4"/>
      <c r="F23" s="8"/>
      <c r="G23" s="8" t="str">
        <f t="shared" si="0"/>
        <v/>
      </c>
      <c r="H23" s="8"/>
      <c r="I23" s="4"/>
      <c r="J23" s="8" t="e">
        <f t="shared" si="3"/>
        <v>#DIV/0!</v>
      </c>
      <c r="K23" s="8" t="str">
        <f t="shared" si="1"/>
        <v/>
      </c>
      <c r="L23" s="8"/>
    </row>
    <row r="24" spans="1:12" ht="12.75" customHeight="1" x14ac:dyDescent="0.2">
      <c r="A24" s="31"/>
      <c r="B24" s="39"/>
      <c r="C24" s="4"/>
      <c r="E24" s="4"/>
      <c r="F24" s="8"/>
      <c r="G24" s="8" t="str">
        <f t="shared" si="0"/>
        <v/>
      </c>
      <c r="H24" s="8"/>
      <c r="I24" s="4"/>
      <c r="J24" s="8" t="e">
        <f t="shared" si="3"/>
        <v>#DIV/0!</v>
      </c>
      <c r="K24" s="8" t="str">
        <f t="shared" si="1"/>
        <v/>
      </c>
      <c r="L24" s="8"/>
    </row>
    <row r="25" spans="1:12" s="50" customFormat="1" ht="12.75" customHeight="1" x14ac:dyDescent="0.2">
      <c r="A25" s="31"/>
      <c r="B25" s="53"/>
      <c r="C25" s="4"/>
      <c r="E25" s="4"/>
      <c r="F25" s="8"/>
      <c r="G25" s="8" t="str">
        <f t="shared" si="0"/>
        <v/>
      </c>
      <c r="H25" s="8"/>
      <c r="I25" s="4"/>
      <c r="J25" s="8"/>
      <c r="K25" s="8" t="str">
        <f t="shared" si="1"/>
        <v/>
      </c>
      <c r="L25" s="8"/>
    </row>
    <row r="26" spans="1:12" s="52" customFormat="1" ht="12.75" customHeight="1" x14ac:dyDescent="0.2">
      <c r="A26" s="31"/>
      <c r="B26" s="53"/>
      <c r="C26" s="4"/>
      <c r="E26" s="4"/>
      <c r="F26" s="8"/>
      <c r="G26" s="8"/>
      <c r="H26" s="8"/>
      <c r="I26" s="4"/>
      <c r="J26" s="8"/>
      <c r="K26" s="8"/>
      <c r="L26" s="8"/>
    </row>
    <row r="27" spans="1:12" s="52" customFormat="1" ht="12.75" customHeight="1" x14ac:dyDescent="0.2">
      <c r="A27" s="31"/>
      <c r="B27" s="53"/>
      <c r="C27" s="4"/>
      <c r="E27" s="4"/>
      <c r="F27" s="8"/>
      <c r="G27" s="8"/>
      <c r="H27" s="56"/>
      <c r="I27" s="4"/>
      <c r="J27" s="8"/>
      <c r="K27" s="8"/>
      <c r="L27" s="56"/>
    </row>
    <row r="28" spans="1:12" s="52" customFormat="1" ht="12.75" customHeight="1" x14ac:dyDescent="0.2">
      <c r="A28" s="31"/>
      <c r="B28" s="53"/>
      <c r="C28" s="4"/>
      <c r="E28" s="4"/>
      <c r="F28" s="8"/>
      <c r="G28" s="8"/>
      <c r="H28" s="57"/>
      <c r="I28" s="4"/>
      <c r="J28" s="8"/>
      <c r="K28" s="8"/>
      <c r="L28" s="57"/>
    </row>
    <row r="29" spans="1:12" ht="12.75" customHeight="1" x14ac:dyDescent="0.2">
      <c r="A29" s="31"/>
      <c r="B29" s="39"/>
      <c r="C29" s="12"/>
      <c r="E29" s="12">
        <v>0</v>
      </c>
      <c r="F29" s="8"/>
      <c r="G29" s="8" t="str">
        <f t="shared" si="0"/>
        <v/>
      </c>
      <c r="H29" s="58"/>
      <c r="I29" s="12"/>
      <c r="J29" s="8"/>
      <c r="K29" s="8" t="str">
        <f t="shared" si="1"/>
        <v/>
      </c>
      <c r="L29" s="58"/>
    </row>
    <row r="30" spans="1:12" ht="12.75" customHeight="1" x14ac:dyDescent="0.2">
      <c r="A30" s="44" t="s">
        <v>9</v>
      </c>
      <c r="C30" s="24">
        <f>SUM(C18:C29)</f>
        <v>86000</v>
      </c>
      <c r="E30" s="24">
        <f>SUM(E18:E29)</f>
        <v>86370</v>
      </c>
      <c r="F30" s="8">
        <f t="shared" si="2"/>
        <v>4.3023255813953486E-3</v>
      </c>
      <c r="G30" s="8">
        <f t="shared" si="0"/>
        <v>4.3023255813953486E-3</v>
      </c>
      <c r="H30" s="8"/>
      <c r="I30" s="24">
        <f>SUM(I18:I29)</f>
        <v>0</v>
      </c>
      <c r="J30" s="8">
        <f t="shared" si="3"/>
        <v>-1</v>
      </c>
      <c r="K30" s="8">
        <f t="shared" si="1"/>
        <v>-1</v>
      </c>
      <c r="L30" s="8"/>
    </row>
    <row r="31" spans="1:12" ht="12.75" customHeight="1" x14ac:dyDescent="0.2">
      <c r="A31" s="3"/>
      <c r="C31" s="40"/>
      <c r="E31" s="40"/>
      <c r="F31" s="8"/>
      <c r="G31" s="8" t="str">
        <f t="shared" si="0"/>
        <v/>
      </c>
      <c r="H31" s="8"/>
      <c r="I31" s="40"/>
      <c r="J31" s="8"/>
      <c r="K31" s="8" t="str">
        <f t="shared" si="1"/>
        <v/>
      </c>
      <c r="L31" s="8"/>
    </row>
    <row r="32" spans="1:12" ht="12.75" customHeight="1" x14ac:dyDescent="0.2">
      <c r="A32" s="26" t="s">
        <v>10</v>
      </c>
      <c r="C32" s="40"/>
      <c r="E32" s="40"/>
      <c r="F32" s="8"/>
      <c r="G32" s="8" t="str">
        <f t="shared" si="0"/>
        <v/>
      </c>
      <c r="H32" s="8"/>
      <c r="I32" s="40"/>
      <c r="J32" s="8"/>
      <c r="K32" s="8" t="str">
        <f t="shared" si="1"/>
        <v/>
      </c>
      <c r="L32" s="8"/>
    </row>
    <row r="33" spans="1:12" ht="12.75" customHeight="1" x14ac:dyDescent="0.2">
      <c r="A33" s="31"/>
      <c r="B33" s="39" t="s">
        <v>11</v>
      </c>
      <c r="C33" s="4">
        <v>250000</v>
      </c>
      <c r="E33" s="4">
        <v>250000</v>
      </c>
      <c r="F33" s="8">
        <f t="shared" si="2"/>
        <v>0</v>
      </c>
      <c r="G33" s="8">
        <f t="shared" si="0"/>
        <v>0</v>
      </c>
      <c r="H33" s="8"/>
      <c r="I33" s="4"/>
      <c r="J33" s="8">
        <f t="shared" si="3"/>
        <v>-1</v>
      </c>
      <c r="K33" s="8">
        <f t="shared" si="1"/>
        <v>-1</v>
      </c>
      <c r="L33" s="8"/>
    </row>
    <row r="34" spans="1:12" ht="12.75" customHeight="1" x14ac:dyDescent="0.2">
      <c r="A34" s="31"/>
      <c r="B34" s="53" t="s">
        <v>90</v>
      </c>
      <c r="C34" s="4">
        <v>10000</v>
      </c>
      <c r="E34" s="4">
        <v>10000</v>
      </c>
      <c r="F34" s="8">
        <f t="shared" si="2"/>
        <v>0</v>
      </c>
      <c r="G34" s="8">
        <f t="shared" si="0"/>
        <v>0</v>
      </c>
      <c r="H34" s="8"/>
      <c r="I34" s="4"/>
      <c r="J34" s="8">
        <f t="shared" si="3"/>
        <v>-1</v>
      </c>
      <c r="K34" s="8">
        <f t="shared" si="1"/>
        <v>-1</v>
      </c>
      <c r="L34" s="8"/>
    </row>
    <row r="35" spans="1:12" s="60" customFormat="1" ht="12.75" customHeight="1" x14ac:dyDescent="0.2">
      <c r="A35" s="31"/>
      <c r="B35" s="39" t="s">
        <v>12</v>
      </c>
      <c r="C35" s="4">
        <v>3000</v>
      </c>
      <c r="E35" s="4">
        <v>3000</v>
      </c>
      <c r="F35" s="8">
        <f t="shared" ref="F35:F36" si="6">(E35-C35)/C35</f>
        <v>0</v>
      </c>
      <c r="G35" s="8">
        <f t="shared" ref="G35:G36" si="7">IF(($C35=0),"",((E35-$C35)/$C35))</f>
        <v>0</v>
      </c>
      <c r="H35" s="8"/>
      <c r="I35" s="4"/>
      <c r="J35" s="8"/>
      <c r="K35" s="8"/>
      <c r="L35" s="8"/>
    </row>
    <row r="36" spans="1:12" ht="12.75" customHeight="1" x14ac:dyDescent="0.2">
      <c r="A36" s="31"/>
      <c r="B36" s="39" t="s">
        <v>13</v>
      </c>
      <c r="C36" s="4">
        <v>2500</v>
      </c>
      <c r="E36" s="4">
        <v>2500</v>
      </c>
      <c r="F36" s="8">
        <f t="shared" si="6"/>
        <v>0</v>
      </c>
      <c r="G36" s="8">
        <f t="shared" si="7"/>
        <v>0</v>
      </c>
      <c r="H36" s="8"/>
      <c r="I36" s="4"/>
      <c r="J36" s="8">
        <f t="shared" si="3"/>
        <v>-1</v>
      </c>
      <c r="K36" s="8">
        <f t="shared" si="1"/>
        <v>-1</v>
      </c>
      <c r="L36" s="8"/>
    </row>
    <row r="37" spans="1:12" ht="12.75" customHeight="1" x14ac:dyDescent="0.2">
      <c r="A37" s="31"/>
      <c r="B37" s="39"/>
      <c r="C37" s="12"/>
      <c r="E37" s="12"/>
      <c r="F37" s="8"/>
      <c r="G37" s="8" t="str">
        <f t="shared" si="0"/>
        <v/>
      </c>
      <c r="H37" s="8"/>
      <c r="I37" s="12"/>
      <c r="J37" s="8" t="e">
        <f t="shared" si="3"/>
        <v>#DIV/0!</v>
      </c>
      <c r="K37" s="8" t="str">
        <f t="shared" si="1"/>
        <v/>
      </c>
      <c r="L37" s="8"/>
    </row>
    <row r="38" spans="1:12" ht="12.75" customHeight="1" x14ac:dyDescent="0.2">
      <c r="A38" s="44" t="s">
        <v>14</v>
      </c>
      <c r="C38" s="7">
        <f>SUM(C33:C37)</f>
        <v>265500</v>
      </c>
      <c r="E38" s="7">
        <f>SUM(E33:E37)</f>
        <v>265500</v>
      </c>
      <c r="F38" s="8">
        <f t="shared" si="2"/>
        <v>0</v>
      </c>
      <c r="G38" s="8">
        <f t="shared" si="0"/>
        <v>0</v>
      </c>
      <c r="H38" s="8"/>
      <c r="I38" s="7">
        <f>SUM(I33:I37)</f>
        <v>0</v>
      </c>
      <c r="J38" s="8">
        <f t="shared" si="3"/>
        <v>-1</v>
      </c>
      <c r="K38" s="8">
        <f t="shared" si="1"/>
        <v>-1</v>
      </c>
      <c r="L38" s="8"/>
    </row>
    <row r="39" spans="1:12" ht="12.75" customHeight="1" x14ac:dyDescent="0.2">
      <c r="A39" s="3"/>
      <c r="C39" s="30"/>
      <c r="E39" s="30"/>
      <c r="F39" s="8"/>
      <c r="G39" s="8" t="str">
        <f t="shared" si="0"/>
        <v/>
      </c>
      <c r="H39" s="8"/>
      <c r="I39" s="30"/>
      <c r="J39" s="8"/>
      <c r="K39" s="8" t="str">
        <f t="shared" si="1"/>
        <v/>
      </c>
      <c r="L39" s="8"/>
    </row>
    <row r="40" spans="1:12" ht="12.75" customHeight="1" x14ac:dyDescent="0.2">
      <c r="A40" s="19" t="s">
        <v>15</v>
      </c>
      <c r="C40" s="42">
        <f>(C38+C30)+C15</f>
        <v>363350</v>
      </c>
      <c r="E40" s="42">
        <f>(E38+E30)+E15</f>
        <v>362920</v>
      </c>
      <c r="F40" s="8">
        <f t="shared" si="2"/>
        <v>-1.1834319526627219E-3</v>
      </c>
      <c r="G40" s="8">
        <f t="shared" si="0"/>
        <v>-1.1834319526627219E-3</v>
      </c>
      <c r="H40" s="8"/>
      <c r="I40" s="42">
        <f>(I38+I30)+I15</f>
        <v>0</v>
      </c>
      <c r="J40" s="8">
        <f t="shared" si="3"/>
        <v>-1</v>
      </c>
      <c r="K40" s="8">
        <f t="shared" si="1"/>
        <v>-1</v>
      </c>
      <c r="L40" s="8"/>
    </row>
    <row r="41" spans="1:12" ht="12.75" customHeight="1" x14ac:dyDescent="0.2">
      <c r="C41" s="40"/>
      <c r="E41" s="40"/>
      <c r="F41" s="8"/>
      <c r="G41" s="8" t="str">
        <f t="shared" si="0"/>
        <v/>
      </c>
      <c r="H41" s="8"/>
      <c r="I41" s="40"/>
      <c r="J41" s="8"/>
      <c r="K41" s="8" t="str">
        <f t="shared" si="1"/>
        <v/>
      </c>
      <c r="L41" s="8"/>
    </row>
    <row r="42" spans="1:12" ht="12.75" customHeight="1" x14ac:dyDescent="0.2">
      <c r="A42" s="23" t="s">
        <v>16</v>
      </c>
      <c r="C42" s="40"/>
      <c r="E42" s="40"/>
      <c r="F42" s="8"/>
      <c r="G42" s="8" t="str">
        <f t="shared" si="0"/>
        <v/>
      </c>
      <c r="H42" s="8"/>
      <c r="I42" s="40"/>
      <c r="J42" s="8"/>
      <c r="K42" s="8" t="str">
        <f t="shared" si="1"/>
        <v/>
      </c>
      <c r="L42" s="8"/>
    </row>
    <row r="43" spans="1:12" ht="12.75" customHeight="1" x14ac:dyDescent="0.2">
      <c r="C43" s="40"/>
      <c r="E43" s="40"/>
      <c r="F43" s="8"/>
      <c r="G43" s="8" t="str">
        <f t="shared" si="0"/>
        <v/>
      </c>
      <c r="H43" s="8"/>
      <c r="I43" s="40"/>
      <c r="J43" s="8"/>
      <c r="K43" s="8" t="str">
        <f t="shared" si="1"/>
        <v/>
      </c>
      <c r="L43" s="8"/>
    </row>
    <row r="44" spans="1:12" x14ac:dyDescent="0.2">
      <c r="A44" s="44" t="s">
        <v>17</v>
      </c>
      <c r="B44" s="39"/>
      <c r="C44" s="40"/>
      <c r="E44" s="40"/>
      <c r="F44" s="8"/>
      <c r="G44" s="8" t="str">
        <f t="shared" si="0"/>
        <v/>
      </c>
      <c r="H44" s="8"/>
      <c r="I44" s="40"/>
      <c r="J44" s="8"/>
      <c r="K44" s="8" t="str">
        <f t="shared" si="1"/>
        <v/>
      </c>
      <c r="L44" s="8"/>
    </row>
    <row r="45" spans="1:12" x14ac:dyDescent="0.2">
      <c r="B45" s="53" t="s">
        <v>91</v>
      </c>
      <c r="C45" s="4">
        <v>-4300</v>
      </c>
      <c r="E45" s="4">
        <v>-5200</v>
      </c>
      <c r="F45" s="8">
        <f t="shared" si="2"/>
        <v>0.20930232558139536</v>
      </c>
      <c r="G45" s="8">
        <f t="shared" si="0"/>
        <v>0.20930232558139536</v>
      </c>
      <c r="H45" s="8"/>
      <c r="I45" s="4"/>
      <c r="J45" s="8">
        <f t="shared" si="3"/>
        <v>-1</v>
      </c>
      <c r="K45" s="8">
        <f t="shared" si="1"/>
        <v>-1</v>
      </c>
      <c r="L45" s="8"/>
    </row>
    <row r="46" spans="1:12" x14ac:dyDescent="0.2">
      <c r="A46" s="44" t="s">
        <v>18</v>
      </c>
      <c r="B46" s="39"/>
      <c r="C46" s="42">
        <f>C45</f>
        <v>-4300</v>
      </c>
      <c r="E46" s="42">
        <f>E45</f>
        <v>-5200</v>
      </c>
      <c r="F46" s="8">
        <f t="shared" si="2"/>
        <v>0.20930232558139536</v>
      </c>
      <c r="G46" s="8">
        <f t="shared" si="0"/>
        <v>0.20930232558139536</v>
      </c>
      <c r="H46" s="8"/>
      <c r="I46" s="42">
        <f>I45</f>
        <v>0</v>
      </c>
      <c r="J46" s="8">
        <f t="shared" si="3"/>
        <v>-1</v>
      </c>
      <c r="K46" s="8">
        <f t="shared" si="1"/>
        <v>-1</v>
      </c>
      <c r="L46" s="8"/>
    </row>
    <row r="47" spans="1:12" x14ac:dyDescent="0.2">
      <c r="B47" s="39"/>
      <c r="C47" s="40"/>
      <c r="E47" s="40"/>
      <c r="F47" s="8"/>
      <c r="G47" s="8" t="str">
        <f t="shared" si="0"/>
        <v/>
      </c>
      <c r="H47" s="8"/>
      <c r="I47" s="40"/>
      <c r="J47" s="8"/>
      <c r="K47" s="8" t="str">
        <f t="shared" si="1"/>
        <v/>
      </c>
      <c r="L47" s="8"/>
    </row>
    <row r="48" spans="1:12" x14ac:dyDescent="0.2">
      <c r="A48" s="44" t="s">
        <v>19</v>
      </c>
      <c r="B48" s="39"/>
      <c r="C48" s="40"/>
      <c r="E48" s="40"/>
      <c r="F48" s="8"/>
      <c r="G48" s="8" t="str">
        <f t="shared" si="0"/>
        <v/>
      </c>
      <c r="H48" s="8"/>
      <c r="I48" s="40"/>
      <c r="J48" s="8"/>
      <c r="K48" s="8" t="str">
        <f t="shared" si="1"/>
        <v/>
      </c>
      <c r="L48" s="8"/>
    </row>
    <row r="49" spans="1:12" x14ac:dyDescent="0.2">
      <c r="B49" s="39"/>
      <c r="C49" s="40"/>
      <c r="E49" s="40"/>
      <c r="F49" s="8"/>
      <c r="G49" s="8" t="str">
        <f t="shared" si="0"/>
        <v/>
      </c>
      <c r="H49" s="8"/>
      <c r="I49" s="40"/>
      <c r="J49" s="8"/>
      <c r="K49" s="8" t="str">
        <f t="shared" si="1"/>
        <v/>
      </c>
      <c r="L49" s="8"/>
    </row>
    <row r="50" spans="1:12" x14ac:dyDescent="0.2">
      <c r="B50" s="53" t="s">
        <v>92</v>
      </c>
      <c r="C50" s="12">
        <v>-112000</v>
      </c>
      <c r="E50" s="12">
        <v>-111000</v>
      </c>
      <c r="F50" s="8">
        <f t="shared" si="2"/>
        <v>-8.9285714285714281E-3</v>
      </c>
      <c r="G50" s="8">
        <f t="shared" si="0"/>
        <v>-8.9285714285714281E-3</v>
      </c>
      <c r="H50" s="8"/>
      <c r="I50" s="12"/>
      <c r="J50" s="8">
        <f t="shared" si="3"/>
        <v>-1</v>
      </c>
      <c r="K50" s="8">
        <f t="shared" si="1"/>
        <v>-1</v>
      </c>
      <c r="L50" s="8"/>
    </row>
    <row r="51" spans="1:12" x14ac:dyDescent="0.2">
      <c r="A51" s="44" t="s">
        <v>20</v>
      </c>
      <c r="C51" s="24">
        <f>SUM(C50:C50)</f>
        <v>-112000</v>
      </c>
      <c r="E51" s="24">
        <f>SUM(E50:E50)</f>
        <v>-111000</v>
      </c>
      <c r="F51" s="8">
        <f t="shared" si="2"/>
        <v>-8.9285714285714281E-3</v>
      </c>
      <c r="G51" s="8">
        <f t="shared" si="0"/>
        <v>-8.9285714285714281E-3</v>
      </c>
      <c r="H51" s="8"/>
      <c r="I51" s="24">
        <f>SUM(I50:I50)</f>
        <v>0</v>
      </c>
      <c r="J51" s="8">
        <f t="shared" si="3"/>
        <v>-1</v>
      </c>
      <c r="K51" s="8">
        <f t="shared" si="1"/>
        <v>-1</v>
      </c>
      <c r="L51" s="8"/>
    </row>
    <row r="52" spans="1:12" x14ac:dyDescent="0.2">
      <c r="C52" s="40"/>
      <c r="E52" s="40"/>
      <c r="F52" s="8"/>
      <c r="G52" s="8" t="str">
        <f t="shared" si="0"/>
        <v/>
      </c>
      <c r="H52" s="8"/>
      <c r="I52" s="40"/>
      <c r="J52" s="8"/>
      <c r="K52" s="8" t="str">
        <f t="shared" si="1"/>
        <v/>
      </c>
      <c r="L52" s="8"/>
    </row>
    <row r="53" spans="1:12" x14ac:dyDescent="0.2">
      <c r="A53" s="19" t="s">
        <v>21</v>
      </c>
      <c r="C53" s="36">
        <f>C51+C46</f>
        <v>-116300</v>
      </c>
      <c r="E53" s="36">
        <f>E51+E46</f>
        <v>-116200</v>
      </c>
      <c r="F53" s="8">
        <f t="shared" si="2"/>
        <v>-8.598452278589854E-4</v>
      </c>
      <c r="G53" s="8">
        <f t="shared" si="0"/>
        <v>-8.598452278589854E-4</v>
      </c>
      <c r="H53" s="8"/>
      <c r="I53" s="36">
        <f>I51+I46</f>
        <v>0</v>
      </c>
      <c r="J53" s="8">
        <f t="shared" si="3"/>
        <v>-1</v>
      </c>
      <c r="K53" s="8">
        <f t="shared" si="1"/>
        <v>-1</v>
      </c>
      <c r="L53" s="8"/>
    </row>
    <row r="54" spans="1:12" x14ac:dyDescent="0.2">
      <c r="C54" s="30"/>
      <c r="E54" s="30"/>
      <c r="F54" s="8"/>
      <c r="G54" s="8" t="str">
        <f t="shared" si="0"/>
        <v/>
      </c>
      <c r="H54" s="8"/>
      <c r="I54" s="30"/>
      <c r="J54" s="8"/>
      <c r="K54" s="8" t="str">
        <f t="shared" si="1"/>
        <v/>
      </c>
      <c r="L54" s="8"/>
    </row>
    <row r="55" spans="1:12" ht="15.75" x14ac:dyDescent="0.25">
      <c r="A55" s="20" t="s">
        <v>22</v>
      </c>
      <c r="B55" s="16"/>
      <c r="C55" s="14">
        <f>C53+C40</f>
        <v>247050</v>
      </c>
      <c r="E55" s="14">
        <f>E53+E40</f>
        <v>246720</v>
      </c>
      <c r="F55" s="8">
        <f>(E55-C55)/C55</f>
        <v>-1.3357619914996963E-3</v>
      </c>
      <c r="G55" s="8">
        <f t="shared" si="0"/>
        <v>-1.3357619914996963E-3</v>
      </c>
      <c r="H55" s="8"/>
      <c r="I55" s="14">
        <f>I53+I40</f>
        <v>0</v>
      </c>
      <c r="J55" s="8">
        <f t="shared" si="3"/>
        <v>-1</v>
      </c>
      <c r="K55" s="8">
        <f t="shared" si="1"/>
        <v>-1</v>
      </c>
      <c r="L55" s="8"/>
    </row>
    <row r="56" spans="1:12" x14ac:dyDescent="0.2">
      <c r="A56" t="s">
        <v>23</v>
      </c>
      <c r="C56" s="30">
        <f>C55-C30</f>
        <v>161050</v>
      </c>
      <c r="E56" s="30">
        <f>E55-E30</f>
        <v>160350</v>
      </c>
      <c r="F56" s="8">
        <f t="shared" si="2"/>
        <v>-4.3464762496119216E-3</v>
      </c>
      <c r="G56" s="8">
        <f t="shared" si="0"/>
        <v>-4.3464762496119216E-3</v>
      </c>
      <c r="H56" s="8"/>
      <c r="I56" s="30">
        <f>I55-I30</f>
        <v>0</v>
      </c>
      <c r="J56" s="8">
        <f t="shared" si="3"/>
        <v>-1</v>
      </c>
      <c r="K56" s="8">
        <f t="shared" si="1"/>
        <v>-1</v>
      </c>
      <c r="L56" s="8"/>
    </row>
    <row r="57" spans="1:12" x14ac:dyDescent="0.2">
      <c r="C57" s="40"/>
      <c r="E57" s="40"/>
      <c r="I57" s="40"/>
    </row>
    <row r="58" spans="1:12" ht="12.75" customHeight="1" x14ac:dyDescent="0.2">
      <c r="C58" s="49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D13" sqref="D13"/>
    </sheetView>
  </sheetViews>
  <sheetFormatPr defaultColWidth="17.140625" defaultRowHeight="12.75" customHeight="1" x14ac:dyDescent="0.2"/>
  <cols>
    <col min="3" max="3" width="6.42578125" customWidth="1"/>
  </cols>
  <sheetData>
    <row r="1" spans="1:15" ht="12.75" customHeight="1" x14ac:dyDescent="0.2">
      <c r="A1" s="37" t="s">
        <v>25</v>
      </c>
      <c r="B1" s="15" t="s">
        <v>26</v>
      </c>
      <c r="F1" s="45">
        <v>41568</v>
      </c>
      <c r="I1" s="45">
        <f>F1</f>
        <v>41568</v>
      </c>
    </row>
    <row r="3" spans="1:15" ht="12.75" customHeight="1" x14ac:dyDescent="0.2">
      <c r="A3" s="23" t="s">
        <v>1</v>
      </c>
      <c r="B3" s="45">
        <v>41345</v>
      </c>
      <c r="D3" s="29"/>
      <c r="F3" s="23" t="s">
        <v>27</v>
      </c>
      <c r="I3" s="23" t="s">
        <v>27</v>
      </c>
    </row>
    <row r="4" spans="1:15" ht="12.75" customHeight="1" x14ac:dyDescent="0.2">
      <c r="F4" s="23" t="s">
        <v>28</v>
      </c>
      <c r="G4" s="42">
        <f>H17</f>
        <v>8737.6666666666679</v>
      </c>
      <c r="I4" s="23" t="s">
        <v>28</v>
      </c>
      <c r="J4" s="42">
        <f>K17</f>
        <v>8737.6666666666697</v>
      </c>
    </row>
    <row r="5" spans="1:15" ht="12.75" customHeight="1" x14ac:dyDescent="0.2">
      <c r="F5" s="23" t="s">
        <v>29</v>
      </c>
      <c r="G5" s="21">
        <f>H42</f>
        <v>-6956.833333333333</v>
      </c>
      <c r="I5" s="23" t="s">
        <v>29</v>
      </c>
      <c r="J5" s="21">
        <f>K42</f>
        <v>-4726.8333333333339</v>
      </c>
    </row>
    <row r="6" spans="1:15" ht="12.75" customHeight="1" x14ac:dyDescent="0.2">
      <c r="F6" s="23" t="s">
        <v>30</v>
      </c>
      <c r="G6" s="5">
        <f>SUM(G4:G5)</f>
        <v>1780.8333333333348</v>
      </c>
      <c r="I6" s="23" t="s">
        <v>30</v>
      </c>
      <c r="J6" s="5">
        <f>SUM(J4:J5)</f>
        <v>4010.8333333333358</v>
      </c>
    </row>
    <row r="10" spans="1:15" ht="12.75" customHeight="1" x14ac:dyDescent="0.2">
      <c r="C10" s="23"/>
    </row>
    <row r="12" spans="1:15" ht="12.75" customHeight="1" x14ac:dyDescent="0.2">
      <c r="B12" s="38" t="s">
        <v>31</v>
      </c>
      <c r="D12" s="38" t="s">
        <v>32</v>
      </c>
      <c r="E12" s="38" t="s">
        <v>33</v>
      </c>
      <c r="F12" s="28"/>
      <c r="G12" s="35" t="s">
        <v>24</v>
      </c>
      <c r="H12" s="28"/>
      <c r="I12" s="35" t="s">
        <v>34</v>
      </c>
      <c r="J12" s="28"/>
      <c r="K12" s="28"/>
    </row>
    <row r="13" spans="1:15" ht="12.75" customHeight="1" x14ac:dyDescent="0.2">
      <c r="A13" s="23" t="s">
        <v>35</v>
      </c>
      <c r="B13" s="24">
        <v>3934</v>
      </c>
      <c r="C13" s="40"/>
      <c r="D13" s="1">
        <f>4032*2</f>
        <v>8064</v>
      </c>
      <c r="E13" s="30"/>
      <c r="F13" s="34" t="s">
        <v>28</v>
      </c>
      <c r="G13" s="2"/>
      <c r="H13" s="2"/>
      <c r="I13" s="2"/>
      <c r="J13" s="2"/>
      <c r="K13" s="2"/>
      <c r="M13" t="s">
        <v>36</v>
      </c>
      <c r="N13" s="40">
        <v>105000</v>
      </c>
    </row>
    <row r="14" spans="1:15" ht="12.75" customHeight="1" x14ac:dyDescent="0.2">
      <c r="B14" s="40"/>
      <c r="C14" s="40"/>
      <c r="D14" s="40"/>
      <c r="E14" s="40"/>
      <c r="F14" t="s">
        <v>37</v>
      </c>
      <c r="G14" s="40">
        <f>N16</f>
        <v>4987.666666666667</v>
      </c>
      <c r="H14" s="40"/>
      <c r="I14" t="str">
        <f t="shared" ref="I14:I42" si="0">F14</f>
        <v>Amelia - Salary</v>
      </c>
      <c r="J14" s="40">
        <v>4987.6666666666697</v>
      </c>
      <c r="K14" s="40">
        <f>H14</f>
        <v>0</v>
      </c>
      <c r="M14" t="s">
        <v>38</v>
      </c>
      <c r="N14" s="40">
        <v>2302</v>
      </c>
      <c r="O14" t="s">
        <v>39</v>
      </c>
    </row>
    <row r="15" spans="1:15" ht="12.75" customHeight="1" x14ac:dyDescent="0.2">
      <c r="A15" t="s">
        <v>40</v>
      </c>
      <c r="B15" s="40"/>
      <c r="C15">
        <v>0.1</v>
      </c>
      <c r="D15" s="40">
        <f>-$C15*D$13</f>
        <v>-806.40000000000009</v>
      </c>
      <c r="E15" s="40"/>
      <c r="F15" t="s">
        <v>41</v>
      </c>
      <c r="G15" s="40">
        <f>250+1500</f>
        <v>1750</v>
      </c>
      <c r="H15" s="40"/>
      <c r="I15" t="str">
        <f t="shared" si="0"/>
        <v>John - CPA Work</v>
      </c>
      <c r="J15" s="40">
        <v>1750</v>
      </c>
      <c r="K15" s="40">
        <f>H15</f>
        <v>0</v>
      </c>
      <c r="M15" s="40" t="s">
        <v>42</v>
      </c>
      <c r="N15" s="40">
        <f>N14*26</f>
        <v>59852</v>
      </c>
    </row>
    <row r="16" spans="1:15" ht="12.75" customHeight="1" x14ac:dyDescent="0.2">
      <c r="B16" s="40"/>
      <c r="D16" s="40"/>
      <c r="E16" s="40"/>
      <c r="F16" t="s">
        <v>43</v>
      </c>
      <c r="G16" s="32">
        <v>2000</v>
      </c>
      <c r="H16" s="40"/>
      <c r="I16" t="str">
        <f t="shared" si="0"/>
        <v>Airbnb</v>
      </c>
      <c r="J16" s="40">
        <v>2000</v>
      </c>
      <c r="K16" s="40">
        <f>H16</f>
        <v>0</v>
      </c>
      <c r="M16" s="40" t="s">
        <v>44</v>
      </c>
      <c r="N16" s="40">
        <f>N15/12</f>
        <v>4987.666666666667</v>
      </c>
    </row>
    <row r="17" spans="1:13" ht="12.75" customHeight="1" x14ac:dyDescent="0.2">
      <c r="A17" s="23" t="s">
        <v>45</v>
      </c>
      <c r="B17" s="40"/>
      <c r="D17" s="40"/>
      <c r="E17" s="40"/>
      <c r="F17" s="23" t="s">
        <v>35</v>
      </c>
      <c r="G17" s="41"/>
      <c r="H17" s="42">
        <f>SUM(G14:G16)</f>
        <v>8737.6666666666679</v>
      </c>
      <c r="I17" s="23" t="str">
        <f t="shared" si="0"/>
        <v>Total Income</v>
      </c>
      <c r="J17" s="42"/>
      <c r="K17" s="42">
        <f>SUM(J14:J16)</f>
        <v>8737.6666666666697</v>
      </c>
      <c r="M17" s="40"/>
    </row>
    <row r="18" spans="1:13" ht="12.75" customHeight="1" x14ac:dyDescent="0.2">
      <c r="A18" t="s">
        <v>46</v>
      </c>
      <c r="B18" s="40"/>
      <c r="D18" s="40">
        <f>-32*2</f>
        <v>-64</v>
      </c>
      <c r="E18" s="40"/>
      <c r="I18">
        <f t="shared" si="0"/>
        <v>0</v>
      </c>
      <c r="J18" s="40"/>
      <c r="K18" s="40">
        <f t="shared" ref="K18:K41" si="1">H18</f>
        <v>0</v>
      </c>
      <c r="M18" s="40"/>
    </row>
    <row r="19" spans="1:13" ht="12.75" customHeight="1" x14ac:dyDescent="0.2">
      <c r="A19" t="s">
        <v>47</v>
      </c>
      <c r="B19" s="40"/>
      <c r="D19" s="40">
        <f>-236*2</f>
        <v>-472</v>
      </c>
      <c r="E19" s="40"/>
      <c r="F19" s="35" t="s">
        <v>48</v>
      </c>
      <c r="G19" s="40"/>
      <c r="H19" s="40"/>
      <c r="I19" t="str">
        <f t="shared" si="0"/>
        <v>Category</v>
      </c>
      <c r="J19" s="40"/>
      <c r="K19" s="40">
        <f t="shared" si="1"/>
        <v>0</v>
      </c>
      <c r="M19" s="40"/>
    </row>
    <row r="20" spans="1:13" ht="12.75" customHeight="1" x14ac:dyDescent="0.2">
      <c r="A20" t="s">
        <v>49</v>
      </c>
      <c r="B20" s="40"/>
      <c r="D20" s="40">
        <f>-599*2</f>
        <v>-1198</v>
      </c>
      <c r="E20" s="40"/>
      <c r="F20" s="2" t="s">
        <v>50</v>
      </c>
      <c r="G20" s="40">
        <v>-200</v>
      </c>
      <c r="H20" s="40"/>
      <c r="I20" t="str">
        <f t="shared" si="0"/>
        <v>Alcohol &amp; Bars</v>
      </c>
      <c r="J20" s="40">
        <v>-50</v>
      </c>
      <c r="K20" s="40">
        <f t="shared" si="1"/>
        <v>0</v>
      </c>
      <c r="M20" s="40"/>
    </row>
    <row r="21" spans="1:13" ht="12.75" customHeight="1" x14ac:dyDescent="0.2">
      <c r="A21" t="s">
        <v>51</v>
      </c>
      <c r="B21" s="40"/>
      <c r="C21" s="40"/>
      <c r="D21" s="40">
        <f>-119*2</f>
        <v>-238</v>
      </c>
      <c r="E21" s="40"/>
      <c r="F21" t="s">
        <v>52</v>
      </c>
      <c r="G21" s="40"/>
      <c r="H21" s="40"/>
      <c r="I21" t="str">
        <f t="shared" si="0"/>
        <v>Automobile</v>
      </c>
      <c r="J21" s="40"/>
      <c r="K21" s="40">
        <f t="shared" si="1"/>
        <v>0</v>
      </c>
      <c r="M21" s="40"/>
    </row>
    <row r="22" spans="1:13" ht="12.75" customHeight="1" x14ac:dyDescent="0.2">
      <c r="A22" t="s">
        <v>53</v>
      </c>
      <c r="B22" s="40"/>
      <c r="C22" s="40"/>
      <c r="D22" s="40">
        <f>-138*2</f>
        <v>-276</v>
      </c>
      <c r="E22" s="40"/>
      <c r="F22" t="s">
        <v>54</v>
      </c>
      <c r="G22" s="40">
        <f>-60</f>
        <v>-60</v>
      </c>
      <c r="H22" s="40"/>
      <c r="I22" t="str">
        <f t="shared" si="0"/>
        <v>Charity</v>
      </c>
      <c r="J22" s="40">
        <v>-40</v>
      </c>
      <c r="K22" s="40">
        <f t="shared" si="1"/>
        <v>0</v>
      </c>
    </row>
    <row r="23" spans="1:13" ht="12.75" customHeight="1" x14ac:dyDescent="0.2">
      <c r="B23" s="40"/>
      <c r="C23" s="40"/>
      <c r="D23" s="40"/>
      <c r="E23" s="40"/>
      <c r="F23" t="s">
        <v>55</v>
      </c>
      <c r="G23" s="40">
        <v>-400</v>
      </c>
      <c r="H23" s="40"/>
      <c r="I23" t="str">
        <f t="shared" si="0"/>
        <v>Childcare</v>
      </c>
      <c r="J23" s="40">
        <v>-400</v>
      </c>
      <c r="K23" s="40">
        <f t="shared" si="1"/>
        <v>0</v>
      </c>
    </row>
    <row r="24" spans="1:13" ht="12.75" customHeight="1" x14ac:dyDescent="0.2">
      <c r="B24" s="40"/>
      <c r="C24" s="40"/>
      <c r="D24" s="40"/>
      <c r="E24" s="40"/>
      <c r="F24" t="s">
        <v>56</v>
      </c>
      <c r="G24" s="40">
        <v>-250</v>
      </c>
      <c r="H24" s="40"/>
      <c r="I24" t="str">
        <f t="shared" si="0"/>
        <v>Cleaning</v>
      </c>
      <c r="J24" s="40">
        <v>-250</v>
      </c>
      <c r="K24" s="40">
        <f t="shared" si="1"/>
        <v>0</v>
      </c>
    </row>
    <row r="25" spans="1:13" ht="12.75" customHeight="1" x14ac:dyDescent="0.2">
      <c r="A25" t="s">
        <v>57</v>
      </c>
      <c r="B25" s="40"/>
      <c r="C25" s="40"/>
      <c r="D25" s="40">
        <f>-34*2</f>
        <v>-68</v>
      </c>
      <c r="E25" s="40"/>
      <c r="F25" t="s">
        <v>58</v>
      </c>
      <c r="G25" s="40"/>
      <c r="H25" s="40"/>
      <c r="I25" t="str">
        <f t="shared" si="0"/>
        <v>Clothing</v>
      </c>
      <c r="J25" s="40"/>
      <c r="K25" s="40">
        <f t="shared" si="1"/>
        <v>0</v>
      </c>
    </row>
    <row r="26" spans="1:13" ht="12.75" customHeight="1" x14ac:dyDescent="0.2">
      <c r="A26" t="s">
        <v>59</v>
      </c>
      <c r="B26" s="40"/>
      <c r="C26" s="40"/>
      <c r="D26" s="40">
        <f>-8*2</f>
        <v>-16</v>
      </c>
      <c r="E26" s="40"/>
      <c r="F26" t="s">
        <v>60</v>
      </c>
      <c r="G26" s="40">
        <f>-50</f>
        <v>-50</v>
      </c>
      <c r="H26" s="40"/>
      <c r="I26" t="str">
        <f t="shared" si="0"/>
        <v>Entertainment</v>
      </c>
      <c r="J26" s="40">
        <v>-15</v>
      </c>
      <c r="K26" s="40">
        <f t="shared" si="1"/>
        <v>0</v>
      </c>
    </row>
    <row r="27" spans="1:13" ht="12.75" customHeight="1" x14ac:dyDescent="0.2">
      <c r="A27" t="s">
        <v>61</v>
      </c>
      <c r="B27" s="40"/>
      <c r="C27" s="40"/>
      <c r="D27" s="40">
        <f>-13.5*2</f>
        <v>-27</v>
      </c>
      <c r="E27" s="40"/>
      <c r="F27" t="s">
        <v>62</v>
      </c>
      <c r="G27" s="40">
        <f>-75</f>
        <v>-75</v>
      </c>
      <c r="H27" s="40"/>
      <c r="I27" t="str">
        <f t="shared" si="0"/>
        <v>Gas &amp; Fuel</v>
      </c>
      <c r="J27" s="40">
        <v>-35</v>
      </c>
      <c r="K27" s="40">
        <f t="shared" si="1"/>
        <v>0</v>
      </c>
    </row>
    <row r="28" spans="1:13" ht="12.75" customHeight="1" x14ac:dyDescent="0.2">
      <c r="A28" t="s">
        <v>63</v>
      </c>
      <c r="B28" s="40"/>
      <c r="C28" s="40"/>
      <c r="D28" s="40">
        <f>-40*2</f>
        <v>-80</v>
      </c>
      <c r="E28" s="40"/>
      <c r="F28" t="s">
        <v>64</v>
      </c>
      <c r="G28" s="40">
        <v>-400</v>
      </c>
      <c r="H28" s="40"/>
      <c r="I28" t="str">
        <f t="shared" si="0"/>
        <v>Groceries</v>
      </c>
      <c r="J28" s="40">
        <v>-175</v>
      </c>
      <c r="K28" s="40">
        <f t="shared" si="1"/>
        <v>0</v>
      </c>
    </row>
    <row r="29" spans="1:13" x14ac:dyDescent="0.2">
      <c r="A29" t="s">
        <v>65</v>
      </c>
      <c r="B29" s="40"/>
      <c r="C29" s="40"/>
      <c r="D29" s="32">
        <f>-55*2</f>
        <v>-110</v>
      </c>
      <c r="E29" s="40"/>
      <c r="F29" t="s">
        <v>66</v>
      </c>
      <c r="G29" s="40">
        <f>-100</f>
        <v>-100</v>
      </c>
      <c r="H29" s="40"/>
      <c r="I29" t="str">
        <f t="shared" si="0"/>
        <v>Healthcare</v>
      </c>
      <c r="J29" s="40">
        <v>-20</v>
      </c>
      <c r="K29" s="40">
        <f t="shared" si="1"/>
        <v>0</v>
      </c>
    </row>
    <row r="30" spans="1:13" ht="25.5" x14ac:dyDescent="0.2">
      <c r="A30" s="23" t="s">
        <v>67</v>
      </c>
      <c r="B30" s="40"/>
      <c r="C30" s="40"/>
      <c r="D30" s="5">
        <f>SUM(D18:D29)</f>
        <v>-2549</v>
      </c>
      <c r="E30" s="40"/>
      <c r="F30" t="s">
        <v>68</v>
      </c>
      <c r="G30" s="40">
        <f>-1200</f>
        <v>-1200</v>
      </c>
      <c r="H30" s="40"/>
      <c r="I30" t="str">
        <f t="shared" si="0"/>
        <v>Home Improvements</v>
      </c>
      <c r="J30" s="40"/>
      <c r="K30" s="40">
        <f t="shared" si="1"/>
        <v>0</v>
      </c>
      <c r="M30">
        <v>6298970</v>
      </c>
    </row>
    <row r="31" spans="1:13" x14ac:dyDescent="0.2">
      <c r="B31" s="40"/>
      <c r="C31" s="40"/>
      <c r="D31" s="40"/>
      <c r="E31" s="40"/>
      <c r="F31" t="s">
        <v>69</v>
      </c>
      <c r="G31" s="40">
        <v>-55</v>
      </c>
      <c r="H31" s="40"/>
      <c r="I31" t="str">
        <f t="shared" si="0"/>
        <v>Internet</v>
      </c>
      <c r="J31" s="40">
        <v>-55</v>
      </c>
      <c r="K31" s="40">
        <f t="shared" si="1"/>
        <v>0</v>
      </c>
    </row>
    <row r="32" spans="1:13" ht="25.5" x14ac:dyDescent="0.2">
      <c r="A32" t="s">
        <v>70</v>
      </c>
      <c r="B32" s="40"/>
      <c r="C32" s="40"/>
      <c r="D32" s="40">
        <f>(D30+D15)+D13</f>
        <v>4708.6000000000004</v>
      </c>
      <c r="E32" s="40"/>
      <c r="F32" t="s">
        <v>71</v>
      </c>
      <c r="G32" s="40">
        <f>-(1000+550)/12</f>
        <v>-129.16666666666666</v>
      </c>
      <c r="I32" t="str">
        <f t="shared" si="0"/>
        <v>Insurance - Property</v>
      </c>
      <c r="J32" s="40">
        <v>-129.166666666667</v>
      </c>
      <c r="K32" s="40">
        <f t="shared" si="1"/>
        <v>0</v>
      </c>
    </row>
    <row r="33" spans="1:11" x14ac:dyDescent="0.2">
      <c r="A33" t="s">
        <v>29</v>
      </c>
      <c r="B33" s="40"/>
      <c r="C33" s="40"/>
      <c r="D33" s="32">
        <f>D55</f>
        <v>-3680</v>
      </c>
      <c r="E33" s="40"/>
      <c r="F33" t="s">
        <v>72</v>
      </c>
      <c r="G33" s="40">
        <v>-2500</v>
      </c>
      <c r="I33" t="str">
        <f t="shared" si="0"/>
        <v>Mortgage</v>
      </c>
      <c r="J33" s="40">
        <v>-2500</v>
      </c>
      <c r="K33" s="40">
        <f t="shared" si="1"/>
        <v>0</v>
      </c>
    </row>
    <row r="34" spans="1:11" x14ac:dyDescent="0.2">
      <c r="A34" s="23" t="s">
        <v>73</v>
      </c>
      <c r="B34" s="40"/>
      <c r="C34" s="40"/>
      <c r="D34" s="5">
        <f>SUM(D32:D33)</f>
        <v>1028.6000000000004</v>
      </c>
      <c r="E34" s="40"/>
      <c r="G34" s="40"/>
      <c r="I34">
        <f t="shared" si="0"/>
        <v>0</v>
      </c>
      <c r="J34" s="40"/>
      <c r="K34" s="40">
        <f t="shared" si="1"/>
        <v>0</v>
      </c>
    </row>
    <row r="35" spans="1:11" x14ac:dyDescent="0.2">
      <c r="B35" s="40"/>
      <c r="C35" s="40"/>
      <c r="D35" s="40"/>
      <c r="E35" s="40"/>
      <c r="F35" t="s">
        <v>74</v>
      </c>
      <c r="G35" s="40"/>
      <c r="H35" s="40"/>
      <c r="I35" t="str">
        <f t="shared" si="0"/>
        <v>Retirement - Roth</v>
      </c>
      <c r="J35" s="40"/>
      <c r="K35" s="40">
        <f t="shared" si="1"/>
        <v>0</v>
      </c>
    </row>
    <row r="36" spans="1:11" x14ac:dyDescent="0.2">
      <c r="B36" s="40"/>
      <c r="C36" s="40"/>
      <c r="D36" s="40"/>
      <c r="E36" s="40"/>
      <c r="F36" t="s">
        <v>75</v>
      </c>
      <c r="G36" s="40">
        <v>-90</v>
      </c>
      <c r="H36" s="40"/>
      <c r="I36" t="str">
        <f t="shared" si="0"/>
        <v>Phone</v>
      </c>
      <c r="J36" s="40">
        <v>-90</v>
      </c>
      <c r="K36" s="40">
        <f t="shared" si="1"/>
        <v>0</v>
      </c>
    </row>
    <row r="37" spans="1:11" x14ac:dyDescent="0.2">
      <c r="A37" s="35" t="s">
        <v>48</v>
      </c>
      <c r="B37" s="36" t="s">
        <v>2</v>
      </c>
      <c r="C37" s="40"/>
      <c r="D37" s="25" t="s">
        <v>2</v>
      </c>
      <c r="E37" s="40"/>
      <c r="F37" t="s">
        <v>76</v>
      </c>
      <c r="G37" s="40">
        <f>(-652000*0.011)/12</f>
        <v>-597.66666666666663</v>
      </c>
      <c r="H37" s="40"/>
      <c r="I37" t="str">
        <f t="shared" si="0"/>
        <v>Property Taxes</v>
      </c>
      <c r="J37" s="40">
        <v>-597.66666666666697</v>
      </c>
      <c r="K37" s="40">
        <f t="shared" si="1"/>
        <v>0</v>
      </c>
    </row>
    <row r="38" spans="1:11" ht="25.5" x14ac:dyDescent="0.2">
      <c r="A38" s="2" t="s">
        <v>50</v>
      </c>
      <c r="B38" s="9"/>
      <c r="C38" s="40"/>
      <c r="D38" s="30">
        <v>-100</v>
      </c>
      <c r="E38" s="40">
        <f t="shared" ref="E38:E48" si="2">D38-D38</f>
        <v>0</v>
      </c>
      <c r="F38" t="s">
        <v>77</v>
      </c>
      <c r="G38" s="40">
        <v>-300</v>
      </c>
      <c r="H38" s="40"/>
      <c r="I38" t="str">
        <f t="shared" si="0"/>
        <v>Restaurants &amp; Coffee</v>
      </c>
      <c r="J38" s="40">
        <v>-120</v>
      </c>
      <c r="K38" s="40">
        <f t="shared" si="1"/>
        <v>0</v>
      </c>
    </row>
    <row r="39" spans="1:11" x14ac:dyDescent="0.2">
      <c r="A39" t="s">
        <v>52</v>
      </c>
      <c r="B39" s="17"/>
      <c r="C39" s="40"/>
      <c r="D39" s="40">
        <v>-25</v>
      </c>
      <c r="E39" s="40">
        <f t="shared" si="2"/>
        <v>0</v>
      </c>
      <c r="F39" t="s">
        <v>78</v>
      </c>
      <c r="G39" s="40">
        <v>-300</v>
      </c>
      <c r="H39" s="40"/>
      <c r="I39" t="str">
        <f t="shared" si="0"/>
        <v>Travel</v>
      </c>
      <c r="J39" s="40"/>
      <c r="K39" s="40">
        <f t="shared" si="1"/>
        <v>0</v>
      </c>
    </row>
    <row r="40" spans="1:11" x14ac:dyDescent="0.2">
      <c r="A40" t="s">
        <v>54</v>
      </c>
      <c r="B40" s="17"/>
      <c r="C40" s="40"/>
      <c r="D40" s="40">
        <v>-60</v>
      </c>
      <c r="E40" s="40">
        <f t="shared" si="2"/>
        <v>0</v>
      </c>
      <c r="F40" t="s">
        <v>79</v>
      </c>
      <c r="G40" s="40">
        <f>-(100+150)</f>
        <v>-250</v>
      </c>
      <c r="H40" s="40"/>
      <c r="I40" t="str">
        <f t="shared" si="0"/>
        <v>Utilities</v>
      </c>
      <c r="J40" s="40">
        <v>-250</v>
      </c>
      <c r="K40" s="40">
        <f t="shared" si="1"/>
        <v>0</v>
      </c>
    </row>
    <row r="41" spans="1:11" x14ac:dyDescent="0.2">
      <c r="A41" t="s">
        <v>58</v>
      </c>
      <c r="B41" s="17"/>
      <c r="C41" s="40"/>
      <c r="D41" s="40">
        <v>-50</v>
      </c>
      <c r="E41" s="40">
        <f t="shared" si="2"/>
        <v>0</v>
      </c>
      <c r="G41" s="40"/>
      <c r="H41" s="40"/>
      <c r="I41">
        <f t="shared" si="0"/>
        <v>0</v>
      </c>
      <c r="J41" s="40">
        <f>G41</f>
        <v>0</v>
      </c>
      <c r="K41" s="40">
        <f t="shared" si="1"/>
        <v>0</v>
      </c>
    </row>
    <row r="42" spans="1:11" x14ac:dyDescent="0.2">
      <c r="A42" t="s">
        <v>60</v>
      </c>
      <c r="B42" s="17"/>
      <c r="C42" s="40"/>
      <c r="D42" s="40">
        <v>-50</v>
      </c>
      <c r="E42" s="40">
        <f t="shared" si="2"/>
        <v>0</v>
      </c>
      <c r="F42" s="23" t="s">
        <v>80</v>
      </c>
      <c r="G42" s="42"/>
      <c r="H42" s="42">
        <f>SUM(G20:G40)</f>
        <v>-6956.833333333333</v>
      </c>
      <c r="I42" s="23" t="str">
        <f t="shared" si="0"/>
        <v>Total Expenses</v>
      </c>
      <c r="J42" s="42">
        <f>G42</f>
        <v>0</v>
      </c>
      <c r="K42" s="42">
        <f>SUM(J19:J40)</f>
        <v>-4726.8333333333339</v>
      </c>
    </row>
    <row r="43" spans="1:11" x14ac:dyDescent="0.2">
      <c r="A43" t="s">
        <v>62</v>
      </c>
      <c r="B43" s="17"/>
      <c r="C43" s="40"/>
      <c r="D43" s="40">
        <v>-60</v>
      </c>
      <c r="E43" s="40">
        <f t="shared" si="2"/>
        <v>0</v>
      </c>
    </row>
    <row r="44" spans="1:11" x14ac:dyDescent="0.2">
      <c r="A44" t="s">
        <v>64</v>
      </c>
      <c r="B44" s="17"/>
      <c r="C44" s="40"/>
      <c r="D44" s="40">
        <v>-400</v>
      </c>
      <c r="E44" s="40">
        <f t="shared" si="2"/>
        <v>0</v>
      </c>
    </row>
    <row r="45" spans="1:11" x14ac:dyDescent="0.2">
      <c r="A45" t="s">
        <v>66</v>
      </c>
      <c r="B45" s="17"/>
      <c r="C45" s="40"/>
      <c r="D45" s="40">
        <v>-40</v>
      </c>
      <c r="E45" s="40">
        <f t="shared" si="2"/>
        <v>0</v>
      </c>
    </row>
    <row r="46" spans="1:11" x14ac:dyDescent="0.2">
      <c r="A46" t="s">
        <v>81</v>
      </c>
      <c r="B46" s="17"/>
      <c r="C46" s="40"/>
      <c r="D46" s="40">
        <v>-150</v>
      </c>
      <c r="E46" s="40">
        <f t="shared" si="2"/>
        <v>0</v>
      </c>
    </row>
    <row r="47" spans="1:11" x14ac:dyDescent="0.2">
      <c r="A47" t="s">
        <v>69</v>
      </c>
      <c r="B47" s="17"/>
      <c r="C47" s="40"/>
      <c r="D47" s="40">
        <v>-55</v>
      </c>
      <c r="E47" s="40">
        <f t="shared" si="2"/>
        <v>0</v>
      </c>
      <c r="G47" s="40"/>
      <c r="H47" s="40"/>
    </row>
    <row r="48" spans="1:11" x14ac:dyDescent="0.2">
      <c r="A48" t="s">
        <v>82</v>
      </c>
      <c r="B48" s="17"/>
      <c r="C48" s="40"/>
      <c r="D48" s="40">
        <v>-1395</v>
      </c>
      <c r="E48" s="40">
        <f t="shared" si="2"/>
        <v>0</v>
      </c>
    </row>
    <row r="49" spans="1:5" x14ac:dyDescent="0.2">
      <c r="A49" t="s">
        <v>74</v>
      </c>
      <c r="B49" s="17"/>
      <c r="C49" s="40"/>
      <c r="D49" s="40">
        <v>-500</v>
      </c>
      <c r="E49" s="40"/>
    </row>
    <row r="50" spans="1:5" x14ac:dyDescent="0.2">
      <c r="A50" t="s">
        <v>75</v>
      </c>
      <c r="B50" s="17"/>
      <c r="C50" s="40"/>
      <c r="D50" s="40">
        <v>-90</v>
      </c>
      <c r="E50" s="40">
        <f>D50-D50</f>
        <v>0</v>
      </c>
    </row>
    <row r="51" spans="1:5" ht="25.5" x14ac:dyDescent="0.2">
      <c r="A51" t="s">
        <v>77</v>
      </c>
      <c r="B51" s="17"/>
      <c r="C51" s="40"/>
      <c r="D51" s="40">
        <v>-250</v>
      </c>
      <c r="E51" s="40">
        <f>D51-D51</f>
        <v>0</v>
      </c>
    </row>
    <row r="52" spans="1:5" x14ac:dyDescent="0.2">
      <c r="A52" t="s">
        <v>78</v>
      </c>
      <c r="B52" s="17"/>
      <c r="C52" s="40"/>
      <c r="D52" s="40">
        <v>-400</v>
      </c>
      <c r="E52" s="40">
        <f>D52-D52</f>
        <v>0</v>
      </c>
    </row>
    <row r="53" spans="1:5" x14ac:dyDescent="0.2">
      <c r="A53" t="s">
        <v>79</v>
      </c>
      <c r="B53" s="17"/>
      <c r="C53" s="40"/>
      <c r="D53" s="40">
        <v>-55</v>
      </c>
      <c r="E53" s="40">
        <f>D53-D53</f>
        <v>0</v>
      </c>
    </row>
    <row r="55" spans="1:5" x14ac:dyDescent="0.2">
      <c r="A55" t="s">
        <v>80</v>
      </c>
      <c r="B55" s="40">
        <f>SUM(B38:B53)</f>
        <v>0</v>
      </c>
      <c r="D55" s="40">
        <f>SUM(D38:D53)</f>
        <v>-3680</v>
      </c>
    </row>
    <row r="57" spans="1:5" x14ac:dyDescent="0.2">
      <c r="A57" s="10"/>
      <c r="B5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Anderson</cp:lastModifiedBy>
  <dcterms:modified xsi:type="dcterms:W3CDTF">2015-05-14T23:19:27Z</dcterms:modified>
</cp:coreProperties>
</file>